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<sst xmlns="http://schemas.openxmlformats.org/spreadsheetml/2006/main" count="138" uniqueCount="41">
  <si>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</si>
  <si>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</si>
  <si>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</si>
  <si>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</si>
  <si>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</si>
  <si>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</si>
  <si>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</si>
  <si>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</si>
  <si>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</si>
  <si>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</si>
  <si>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</si>
  <si>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</si>
  <si>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</si>
  <si>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</si>
  <si>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</si>
  <si>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</si>
  <si>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</si>
  <si>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</si>
  <si>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</si>
  <si>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</si>
  <si>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</si>
  <si>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</si>
  <si>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</si>
  <si>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</si>
  <si>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</si>
  <si>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2 раз в год</t>
  </si>
  <si>
    <t xml:space="preserve">Лот № 4 Ломоносовский территориальный округ </t>
  </si>
  <si>
    <t>пр. Новгородский</t>
  </si>
  <si>
    <t>пр. Обводный канал</t>
  </si>
  <si>
    <t>ул. Поморская</t>
  </si>
  <si>
    <t>80</t>
  </si>
  <si>
    <t>8, корп. 3</t>
  </si>
  <si>
    <t>64</t>
  </si>
  <si>
    <t>70</t>
  </si>
  <si>
    <t>ул. Володарскго</t>
  </si>
  <si>
    <t>прз. 8-й Стрелковая</t>
  </si>
  <si>
    <t>ул. Нагорная</t>
  </si>
  <si>
    <t>пр. Сов. Космонавтов</t>
  </si>
  <si>
    <t>ул. Северолвинская</t>
  </si>
  <si>
    <t>52, корп.1</t>
  </si>
  <si>
    <t>66, корп.1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</si>
</sst>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1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4" fontId="5" fillId="33" borderId="0" xfId="0" applyNumberFormat="1" applyFont="1" applyFill="1" applyBorder="1" applyAlignment="1">
      <alignment horizontal="center"/>
    </xf>
    <xf numFmtId="49" fontId="6" fillId="33" borderId="10" xfId="52" applyNumberFormat="1" applyFont="1" applyFill="1" applyBorder="1" applyAlignment="1">
      <alignment horizontal="left" vertical="center" wrapText="1"/>
      <protection/>
    </xf>
    <xf numFmtId="49" fontId="7" fillId="33" borderId="16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0" xfId="0" applyFont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1" zoomScaleNormal="81" zoomScaleSheetLayoutView="100" zoomScalePageLayoutView="34" workbookViewId="0" topLeftCell="A1">
      <pane xSplit="2" ySplit="13" topLeftCell="C1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40" sqref="C40:O41"/>
    </sheetView>
  </sheetViews>
  <sheetFormatPr defaultColWidth="9.00390625" defaultRowHeight="12.75"/>
  <cols>
    <col min="1" max="1" width="20.375" style="8" customWidth="1"/>
    <col min="2" max="2" width="51.00390625" style="8" customWidth="1"/>
    <col min="3" max="10" width="12.75390625" style="8" customWidth="1"/>
    <col min="11" max="11" width="17.125" style="8" customWidth="1"/>
    <col min="12" max="15" width="12.75390625" style="8" customWidth="1"/>
    <col min="16" max="16384" width="9.125" style="8" customWidth="1"/>
  </cols>
  <sheetData>
    <row r="1" spans="2:8" ht="15.75">
      <c r="B1" s="6"/>
      <c r="C1" s="6"/>
      <c r="D1" s="2"/>
      <c r="E1" s="2"/>
      <c r="F1" s="6"/>
      <c r="G1" s="42"/>
      <c r="H1" s="43"/>
    </row>
    <row r="2" spans="2:12" ht="29.25" customHeight="1">
      <c r="B2" s="5"/>
      <c r="C2" s="5"/>
      <c r="D2" s="2"/>
      <c r="E2" s="2"/>
      <c r="F2" s="5"/>
      <c r="G2" s="42"/>
      <c r="H2" s="43"/>
      <c r="I2" s="57" t="s">
        <v>23</v>
      </c>
      <c r="J2" s="57"/>
      <c r="K2" s="57"/>
      <c r="L2" s="57"/>
    </row>
    <row r="3" spans="2:12" ht="44.25" customHeight="1">
      <c r="B3" s="5"/>
      <c r="C3" s="5"/>
      <c r="D3" s="2"/>
      <c r="E3" s="2"/>
      <c r="F3" s="5"/>
      <c r="G3" s="42"/>
      <c r="H3" s="43"/>
      <c r="I3" s="57" t="s">
        <v>24</v>
      </c>
      <c r="J3" s="57"/>
      <c r="K3" s="57"/>
      <c r="L3" s="57"/>
    </row>
    <row r="4" spans="1:6" ht="14.25" customHeight="1">
      <c r="A4" s="9"/>
      <c r="B4" s="3"/>
      <c r="C4" s="3"/>
      <c r="F4" s="3"/>
    </row>
    <row r="5" spans="1:6" s="10" customFormat="1" ht="54.75" customHeight="1">
      <c r="A5" s="60" t="s">
        <v>22</v>
      </c>
      <c r="B5" s="60"/>
      <c r="C5" s="41"/>
      <c r="D5" s="41"/>
      <c r="E5" s="41"/>
      <c r="F5" s="41"/>
    </row>
    <row r="6" spans="1:2" ht="18.75" customHeight="1">
      <c r="A6" s="62" t="s">
        <v>26</v>
      </c>
      <c r="B6" s="62"/>
    </row>
    <row r="7" spans="1:15" s="11" customFormat="1" ht="65.25" customHeight="1">
      <c r="A7" s="61" t="s">
        <v>7</v>
      </c>
      <c r="B7" s="61" t="s">
        <v>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9"/>
      <c r="O7" s="39"/>
    </row>
    <row r="8" spans="1:15" s="11" customFormat="1" ht="49.5" customHeight="1">
      <c r="A8" s="61"/>
      <c r="B8" s="61"/>
      <c r="C8" s="45" t="s">
        <v>27</v>
      </c>
      <c r="D8" s="45" t="s">
        <v>28</v>
      </c>
      <c r="E8" s="45" t="s">
        <v>29</v>
      </c>
      <c r="F8" s="45" t="s">
        <v>29</v>
      </c>
      <c r="G8" s="48" t="s">
        <v>34</v>
      </c>
      <c r="H8" s="48" t="s">
        <v>35</v>
      </c>
      <c r="I8" s="48" t="s">
        <v>36</v>
      </c>
      <c r="J8" s="48" t="s">
        <v>29</v>
      </c>
      <c r="K8" s="48" t="s">
        <v>34</v>
      </c>
      <c r="L8" s="64" t="s">
        <v>37</v>
      </c>
      <c r="M8" s="48" t="s">
        <v>36</v>
      </c>
      <c r="N8" s="48" t="s">
        <v>34</v>
      </c>
      <c r="O8" s="48" t="s">
        <v>38</v>
      </c>
    </row>
    <row r="9" spans="1:15" ht="13.5" customHeight="1">
      <c r="A9" s="1"/>
      <c r="B9" s="1"/>
      <c r="C9" s="46" t="s">
        <v>30</v>
      </c>
      <c r="D9" s="46" t="s">
        <v>31</v>
      </c>
      <c r="E9" s="46" t="s">
        <v>32</v>
      </c>
      <c r="F9" s="46" t="s">
        <v>33</v>
      </c>
      <c r="G9" s="49" t="s">
        <v>39</v>
      </c>
      <c r="H9" s="49">
        <v>15</v>
      </c>
      <c r="I9" s="49">
        <v>41</v>
      </c>
      <c r="J9" s="49">
        <v>67</v>
      </c>
      <c r="K9" s="49">
        <v>65</v>
      </c>
      <c r="L9" s="49">
        <v>81</v>
      </c>
      <c r="M9" s="49">
        <v>42</v>
      </c>
      <c r="N9" s="49" t="s">
        <v>40</v>
      </c>
      <c r="O9" s="49">
        <v>34</v>
      </c>
    </row>
    <row r="10" spans="1:15" ht="13.5" customHeight="1">
      <c r="A10" s="1"/>
      <c r="B10" s="1" t="s">
        <v>9</v>
      </c>
      <c r="C10" s="47">
        <v>144.6</v>
      </c>
      <c r="D10" s="47">
        <v>80.7</v>
      </c>
      <c r="E10" s="47">
        <v>124.1</v>
      </c>
      <c r="F10" s="47">
        <v>115.8</v>
      </c>
      <c r="G10" s="47">
        <v>217.1</v>
      </c>
      <c r="H10" s="47">
        <v>117</v>
      </c>
      <c r="I10" s="47">
        <v>187.2</v>
      </c>
      <c r="J10" s="47">
        <v>125.9</v>
      </c>
      <c r="K10" s="47">
        <v>109</v>
      </c>
      <c r="L10" s="47">
        <v>174.8</v>
      </c>
      <c r="M10" s="47">
        <v>312.9</v>
      </c>
      <c r="N10" s="47">
        <v>130</v>
      </c>
      <c r="O10" s="47">
        <v>155.4</v>
      </c>
    </row>
    <row r="11" spans="1:15" ht="13.5" customHeight="1" thickBot="1">
      <c r="A11" s="1"/>
      <c r="B11" s="7" t="s">
        <v>10</v>
      </c>
      <c r="C11" s="47">
        <v>144.6</v>
      </c>
      <c r="D11" s="47">
        <v>80.7</v>
      </c>
      <c r="E11" s="47">
        <v>124.1</v>
      </c>
      <c r="F11" s="47">
        <v>115.8</v>
      </c>
      <c r="G11" s="47">
        <v>217.1</v>
      </c>
      <c r="H11" s="47">
        <v>117</v>
      </c>
      <c r="I11" s="47">
        <v>187.2</v>
      </c>
      <c r="J11" s="47">
        <v>125.9</v>
      </c>
      <c r="K11" s="47">
        <v>109</v>
      </c>
      <c r="L11" s="47">
        <v>174.8</v>
      </c>
      <c r="M11" s="47">
        <v>312.9</v>
      </c>
      <c r="N11" s="47">
        <v>130</v>
      </c>
      <c r="O11" s="47">
        <v>155.4</v>
      </c>
    </row>
    <row r="12" spans="1:15" ht="13.5" customHeight="1" thickTop="1">
      <c r="A12" s="50" t="s">
        <v>6</v>
      </c>
      <c r="B12" s="17" t="s">
        <v>3</v>
      </c>
      <c r="C12" s="22">
        <f aca="true" t="shared" si="0" ref="C12:M12">C11*45%/100</f>
        <v>0.6507</v>
      </c>
      <c r="D12" s="22">
        <f t="shared" si="0"/>
        <v>0.36315000000000003</v>
      </c>
      <c r="E12" s="22">
        <f t="shared" si="0"/>
        <v>0.55845</v>
      </c>
      <c r="F12" s="22">
        <f t="shared" si="0"/>
        <v>0.5211</v>
      </c>
      <c r="G12" s="22">
        <f t="shared" si="0"/>
        <v>0.97695</v>
      </c>
      <c r="H12" s="22">
        <f t="shared" si="0"/>
        <v>0.5265</v>
      </c>
      <c r="I12" s="22">
        <f t="shared" si="0"/>
        <v>0.8423999999999999</v>
      </c>
      <c r="J12" s="22">
        <f>J11*25%/100</f>
        <v>0.31475000000000003</v>
      </c>
      <c r="K12" s="22">
        <f>K11*25%/100</f>
        <v>0.2725</v>
      </c>
      <c r="L12" s="22">
        <f t="shared" si="0"/>
        <v>0.7866000000000001</v>
      </c>
      <c r="M12" s="22">
        <f t="shared" si="0"/>
        <v>1.40805</v>
      </c>
      <c r="N12" s="22">
        <f>N11*45%/100</f>
        <v>0.585</v>
      </c>
      <c r="O12" s="22">
        <f>O11*45%/100</f>
        <v>0.6993</v>
      </c>
    </row>
    <row r="13" spans="1:15" s="10" customFormat="1" ht="13.5" customHeight="1">
      <c r="A13" s="51"/>
      <c r="B13" s="14" t="s">
        <v>13</v>
      </c>
      <c r="C13" s="23">
        <f aca="true" t="shared" si="1" ref="C13:N13">1007.68*C12</f>
        <v>655.697376</v>
      </c>
      <c r="D13" s="23">
        <f t="shared" si="1"/>
        <v>365.938992</v>
      </c>
      <c r="E13" s="23">
        <f t="shared" si="1"/>
        <v>562.738896</v>
      </c>
      <c r="F13" s="23">
        <f t="shared" si="1"/>
        <v>525.102048</v>
      </c>
      <c r="G13" s="23">
        <f t="shared" si="1"/>
        <v>984.4529759999999</v>
      </c>
      <c r="H13" s="23">
        <f t="shared" si="1"/>
        <v>530.54352</v>
      </c>
      <c r="I13" s="23">
        <f t="shared" si="1"/>
        <v>848.8696319999999</v>
      </c>
      <c r="J13" s="23">
        <f t="shared" si="1"/>
        <v>317.16728</v>
      </c>
      <c r="K13" s="23">
        <f t="shared" si="1"/>
        <v>274.5928</v>
      </c>
      <c r="L13" s="23">
        <f t="shared" si="1"/>
        <v>792.6410880000001</v>
      </c>
      <c r="M13" s="23">
        <f t="shared" si="1"/>
        <v>1418.863824</v>
      </c>
      <c r="N13" s="23">
        <f t="shared" si="1"/>
        <v>589.4928</v>
      </c>
      <c r="O13" s="23">
        <f>1007.68*O12</f>
        <v>704.670624</v>
      </c>
    </row>
    <row r="14" spans="1:15" ht="13.5" customHeight="1">
      <c r="A14" s="51"/>
      <c r="B14" s="14" t="s">
        <v>2</v>
      </c>
      <c r="C14" s="24">
        <f aca="true" t="shared" si="2" ref="C14:N14">C13/C10/12</f>
        <v>0.37788</v>
      </c>
      <c r="D14" s="24">
        <f t="shared" si="2"/>
        <v>0.37788</v>
      </c>
      <c r="E14" s="24">
        <f t="shared" si="2"/>
        <v>0.37788</v>
      </c>
      <c r="F14" s="24">
        <f t="shared" si="2"/>
        <v>0.37788</v>
      </c>
      <c r="G14" s="24">
        <f t="shared" si="2"/>
        <v>0.37788</v>
      </c>
      <c r="H14" s="24">
        <f t="shared" si="2"/>
        <v>0.37788</v>
      </c>
      <c r="I14" s="24">
        <f t="shared" si="2"/>
        <v>0.37788</v>
      </c>
      <c r="J14" s="24">
        <f t="shared" si="2"/>
        <v>0.20993333333333333</v>
      </c>
      <c r="K14" s="24">
        <f t="shared" si="2"/>
        <v>0.20993333333333333</v>
      </c>
      <c r="L14" s="24">
        <f t="shared" si="2"/>
        <v>0.37788</v>
      </c>
      <c r="M14" s="24">
        <f t="shared" si="2"/>
        <v>0.37788000000000005</v>
      </c>
      <c r="N14" s="24">
        <f t="shared" si="2"/>
        <v>0.37788</v>
      </c>
      <c r="O14" s="24">
        <f>O13/O10/12</f>
        <v>0.37788</v>
      </c>
    </row>
    <row r="15" spans="1:15" ht="13.5" customHeight="1" thickBot="1">
      <c r="A15" s="52"/>
      <c r="B15" s="18" t="s">
        <v>0</v>
      </c>
      <c r="C15" s="25" t="s">
        <v>14</v>
      </c>
      <c r="D15" s="25" t="s">
        <v>14</v>
      </c>
      <c r="E15" s="25" t="s">
        <v>14</v>
      </c>
      <c r="F15" s="25" t="s">
        <v>14</v>
      </c>
      <c r="G15" s="25" t="s">
        <v>14</v>
      </c>
      <c r="H15" s="25" t="s">
        <v>14</v>
      </c>
      <c r="I15" s="25" t="s">
        <v>14</v>
      </c>
      <c r="J15" s="25" t="s">
        <v>14</v>
      </c>
      <c r="K15" s="25" t="s">
        <v>14</v>
      </c>
      <c r="L15" s="25" t="s">
        <v>14</v>
      </c>
      <c r="M15" s="25" t="s">
        <v>14</v>
      </c>
      <c r="N15" s="25" t="s">
        <v>14</v>
      </c>
      <c r="O15" s="25" t="s">
        <v>25</v>
      </c>
    </row>
    <row r="16" spans="1:15" ht="13.5" customHeight="1" thickTop="1">
      <c r="A16" s="53" t="s">
        <v>16</v>
      </c>
      <c r="B16" s="21" t="s">
        <v>4</v>
      </c>
      <c r="C16" s="26">
        <f>C11*12%/10</f>
        <v>1.7352</v>
      </c>
      <c r="D16" s="26">
        <f aca="true" t="shared" si="3" ref="D16:L16">D11*10%/10</f>
        <v>0.807</v>
      </c>
      <c r="E16" s="26">
        <f>E11*15%/10</f>
        <v>1.8615</v>
      </c>
      <c r="F16" s="26">
        <f>F11*13%/10</f>
        <v>1.5054</v>
      </c>
      <c r="G16" s="26">
        <f>G11*12%/10</f>
        <v>2.6052</v>
      </c>
      <c r="H16" s="26">
        <f t="shared" si="3"/>
        <v>1.1700000000000002</v>
      </c>
      <c r="I16" s="26">
        <f t="shared" si="3"/>
        <v>1.8719999999999999</v>
      </c>
      <c r="J16" s="26">
        <f>J11*11%/10</f>
        <v>1.3849</v>
      </c>
      <c r="K16" s="26">
        <f>K11*11%/10</f>
        <v>1.199</v>
      </c>
      <c r="L16" s="26">
        <f t="shared" si="3"/>
        <v>1.748</v>
      </c>
      <c r="M16" s="26">
        <f>M11*12%/10</f>
        <v>3.7547999999999995</v>
      </c>
      <c r="N16" s="26">
        <f>N11*12%/10</f>
        <v>1.56</v>
      </c>
      <c r="O16" s="26">
        <f>O11*12%/10</f>
        <v>1.8648</v>
      </c>
    </row>
    <row r="17" spans="1:15" ht="13.5" customHeight="1">
      <c r="A17" s="54"/>
      <c r="B17" s="16" t="s">
        <v>13</v>
      </c>
      <c r="C17" s="27">
        <f aca="true" t="shared" si="4" ref="C17:N17">2281.73*C16</f>
        <v>3959.257896</v>
      </c>
      <c r="D17" s="27">
        <f t="shared" si="4"/>
        <v>1841.3561100000002</v>
      </c>
      <c r="E17" s="27">
        <f t="shared" si="4"/>
        <v>4247.440395</v>
      </c>
      <c r="F17" s="27">
        <f t="shared" si="4"/>
        <v>3434.916342</v>
      </c>
      <c r="G17" s="27">
        <f t="shared" si="4"/>
        <v>5944.362996</v>
      </c>
      <c r="H17" s="27">
        <f t="shared" si="4"/>
        <v>2669.6241000000005</v>
      </c>
      <c r="I17" s="27">
        <f t="shared" si="4"/>
        <v>4271.39856</v>
      </c>
      <c r="J17" s="27">
        <f t="shared" si="4"/>
        <v>3159.967877</v>
      </c>
      <c r="K17" s="27">
        <f t="shared" si="4"/>
        <v>2735.7942700000003</v>
      </c>
      <c r="L17" s="27">
        <f t="shared" si="4"/>
        <v>3988.46404</v>
      </c>
      <c r="M17" s="27">
        <f t="shared" si="4"/>
        <v>8567.439804</v>
      </c>
      <c r="N17" s="27">
        <f t="shared" si="4"/>
        <v>3559.4988000000003</v>
      </c>
      <c r="O17" s="27">
        <f>2281.73*O16</f>
        <v>4254.970104</v>
      </c>
    </row>
    <row r="18" spans="1:15" ht="13.5" customHeight="1">
      <c r="A18" s="54"/>
      <c r="B18" s="16" t="s">
        <v>2</v>
      </c>
      <c r="C18" s="27">
        <f aca="true" t="shared" si="5" ref="C18:N18">C17/C10/12</f>
        <v>2.28173</v>
      </c>
      <c r="D18" s="27">
        <f t="shared" si="5"/>
        <v>1.901441666666667</v>
      </c>
      <c r="E18" s="27">
        <f t="shared" si="5"/>
        <v>2.8521625</v>
      </c>
      <c r="F18" s="27">
        <f t="shared" si="5"/>
        <v>2.471874166666667</v>
      </c>
      <c r="G18" s="27">
        <f t="shared" si="5"/>
        <v>2.28173</v>
      </c>
      <c r="H18" s="27">
        <f t="shared" si="5"/>
        <v>1.901441666666667</v>
      </c>
      <c r="I18" s="27">
        <f t="shared" si="5"/>
        <v>1.9014416666666667</v>
      </c>
      <c r="J18" s="27">
        <f t="shared" si="5"/>
        <v>2.0915858333333333</v>
      </c>
      <c r="K18" s="27">
        <f t="shared" si="5"/>
        <v>2.0915858333333337</v>
      </c>
      <c r="L18" s="27">
        <f t="shared" si="5"/>
        <v>1.9014416666666663</v>
      </c>
      <c r="M18" s="27">
        <f t="shared" si="5"/>
        <v>2.28173</v>
      </c>
      <c r="N18" s="27">
        <f t="shared" si="5"/>
        <v>2.28173</v>
      </c>
      <c r="O18" s="27">
        <f>O17/O10/12</f>
        <v>2.28173</v>
      </c>
    </row>
    <row r="19" spans="1:15" ht="13.5" customHeight="1" thickBot="1">
      <c r="A19" s="55"/>
      <c r="B19" s="18" t="s">
        <v>0</v>
      </c>
      <c r="C19" s="25" t="s">
        <v>14</v>
      </c>
      <c r="D19" s="25" t="s">
        <v>14</v>
      </c>
      <c r="E19" s="25" t="s">
        <v>14</v>
      </c>
      <c r="F19" s="25" t="s">
        <v>14</v>
      </c>
      <c r="G19" s="25" t="s">
        <v>14</v>
      </c>
      <c r="H19" s="25" t="s">
        <v>14</v>
      </c>
      <c r="I19" s="25" t="s">
        <v>14</v>
      </c>
      <c r="J19" s="25" t="s">
        <v>14</v>
      </c>
      <c r="K19" s="25" t="s">
        <v>14</v>
      </c>
      <c r="L19" s="25" t="s">
        <v>14</v>
      </c>
      <c r="M19" s="25" t="s">
        <v>14</v>
      </c>
      <c r="N19" s="25" t="s">
        <v>14</v>
      </c>
      <c r="O19" s="25" t="s">
        <v>14</v>
      </c>
    </row>
    <row r="20" spans="1:15" ht="13.5" customHeight="1" thickTop="1">
      <c r="A20" s="53" t="s">
        <v>17</v>
      </c>
      <c r="B20" s="19" t="s">
        <v>11</v>
      </c>
      <c r="C20" s="28">
        <v>228.3</v>
      </c>
      <c r="D20" s="28">
        <v>176.3</v>
      </c>
      <c r="E20" s="28">
        <v>236</v>
      </c>
      <c r="F20" s="28">
        <v>205</v>
      </c>
      <c r="G20" s="28">
        <v>287.8</v>
      </c>
      <c r="H20" s="28">
        <v>192</v>
      </c>
      <c r="I20" s="28">
        <v>368.9</v>
      </c>
      <c r="J20" s="28">
        <v>260</v>
      </c>
      <c r="K20" s="28">
        <v>192</v>
      </c>
      <c r="L20" s="28">
        <v>210</v>
      </c>
      <c r="M20" s="28">
        <v>527.4</v>
      </c>
      <c r="N20" s="28">
        <v>202.8</v>
      </c>
      <c r="O20" s="28">
        <v>265</v>
      </c>
    </row>
    <row r="21" spans="1:15" ht="13.5" customHeight="1">
      <c r="A21" s="54"/>
      <c r="B21" s="15" t="s">
        <v>4</v>
      </c>
      <c r="C21" s="29">
        <f>C20*0.07</f>
        <v>15.981000000000002</v>
      </c>
      <c r="D21" s="29">
        <f aca="true" t="shared" si="6" ref="D21:O21">D20*0.05</f>
        <v>8.815000000000001</v>
      </c>
      <c r="E21" s="29">
        <f t="shared" si="6"/>
        <v>11.8</v>
      </c>
      <c r="F21" s="29">
        <f t="shared" si="6"/>
        <v>10.25</v>
      </c>
      <c r="G21" s="29">
        <f>G20*0.08</f>
        <v>23.024</v>
      </c>
      <c r="H21" s="29">
        <f>H20*0.07</f>
        <v>13.440000000000001</v>
      </c>
      <c r="I21" s="29">
        <f t="shared" si="6"/>
        <v>18.445</v>
      </c>
      <c r="J21" s="29">
        <f t="shared" si="6"/>
        <v>13</v>
      </c>
      <c r="K21" s="29">
        <f>K20*0.07</f>
        <v>13.440000000000001</v>
      </c>
      <c r="L21" s="29">
        <f>L20*0.1</f>
        <v>21</v>
      </c>
      <c r="M21" s="29">
        <f t="shared" si="6"/>
        <v>26.37</v>
      </c>
      <c r="N21" s="29">
        <f t="shared" si="6"/>
        <v>10.14</v>
      </c>
      <c r="O21" s="29">
        <f t="shared" si="6"/>
        <v>13.25</v>
      </c>
    </row>
    <row r="22" spans="1:15" ht="13.5" customHeight="1">
      <c r="A22" s="54"/>
      <c r="B22" s="16" t="s">
        <v>13</v>
      </c>
      <c r="C22" s="30">
        <f aca="true" t="shared" si="7" ref="C22:N22">445.14*C21</f>
        <v>7113.782340000001</v>
      </c>
      <c r="D22" s="30">
        <f t="shared" si="7"/>
        <v>3923.9091000000003</v>
      </c>
      <c r="E22" s="30">
        <f t="shared" si="7"/>
        <v>5252.652</v>
      </c>
      <c r="F22" s="30">
        <f t="shared" si="7"/>
        <v>4562.6849999999995</v>
      </c>
      <c r="G22" s="30">
        <f t="shared" si="7"/>
        <v>10248.90336</v>
      </c>
      <c r="H22" s="30">
        <f t="shared" si="7"/>
        <v>5982.681600000001</v>
      </c>
      <c r="I22" s="30">
        <f t="shared" si="7"/>
        <v>8210.6073</v>
      </c>
      <c r="J22" s="30">
        <f t="shared" si="7"/>
        <v>5786.82</v>
      </c>
      <c r="K22" s="30">
        <f t="shared" si="7"/>
        <v>5982.681600000001</v>
      </c>
      <c r="L22" s="30">
        <f t="shared" si="7"/>
        <v>9347.94</v>
      </c>
      <c r="M22" s="30">
        <f t="shared" si="7"/>
        <v>11738.3418</v>
      </c>
      <c r="N22" s="30">
        <f t="shared" si="7"/>
        <v>4513.7196</v>
      </c>
      <c r="O22" s="30">
        <f>445.14*O21</f>
        <v>5898.105</v>
      </c>
    </row>
    <row r="23" spans="1:15" ht="13.5" customHeight="1">
      <c r="A23" s="54"/>
      <c r="B23" s="16" t="s">
        <v>2</v>
      </c>
      <c r="C23" s="27">
        <f aca="true" t="shared" si="8" ref="C23:N23">C22/C10/12</f>
        <v>4.099690145228217</v>
      </c>
      <c r="D23" s="27">
        <f t="shared" si="8"/>
        <v>4.051950743494424</v>
      </c>
      <c r="E23" s="27">
        <f t="shared" si="8"/>
        <v>3.5271635777598713</v>
      </c>
      <c r="F23" s="27">
        <f t="shared" si="8"/>
        <v>3.2834520725388594</v>
      </c>
      <c r="G23" s="27">
        <f t="shared" si="8"/>
        <v>3.934017871948411</v>
      </c>
      <c r="H23" s="27">
        <f t="shared" si="8"/>
        <v>4.261169230769231</v>
      </c>
      <c r="I23" s="27">
        <f t="shared" si="8"/>
        <v>3.655006810897436</v>
      </c>
      <c r="J23" s="27">
        <f t="shared" si="8"/>
        <v>3.8303018268467035</v>
      </c>
      <c r="K23" s="27">
        <f t="shared" si="8"/>
        <v>4.573915596330276</v>
      </c>
      <c r="L23" s="27">
        <f t="shared" si="8"/>
        <v>4.456493135011441</v>
      </c>
      <c r="M23" s="27">
        <f t="shared" si="8"/>
        <v>3.1262229146692238</v>
      </c>
      <c r="N23" s="27">
        <f t="shared" si="8"/>
        <v>2.89341</v>
      </c>
      <c r="O23" s="27">
        <f>O22/O10/12</f>
        <v>3.162861969111969</v>
      </c>
    </row>
    <row r="24" spans="1:15" ht="13.5" customHeight="1" thickBot="1">
      <c r="A24" s="55"/>
      <c r="B24" s="18" t="s">
        <v>0</v>
      </c>
      <c r="C24" s="25" t="s">
        <v>21</v>
      </c>
      <c r="D24" s="25" t="s">
        <v>21</v>
      </c>
      <c r="E24" s="25" t="s">
        <v>21</v>
      </c>
      <c r="F24" s="25" t="s">
        <v>21</v>
      </c>
      <c r="G24" s="25" t="s">
        <v>21</v>
      </c>
      <c r="H24" s="25" t="s">
        <v>21</v>
      </c>
      <c r="I24" s="25" t="s">
        <v>21</v>
      </c>
      <c r="J24" s="25" t="s">
        <v>21</v>
      </c>
      <c r="K24" s="25" t="s">
        <v>21</v>
      </c>
      <c r="L24" s="25" t="s">
        <v>21</v>
      </c>
      <c r="M24" s="25" t="s">
        <v>21</v>
      </c>
      <c r="N24" s="25" t="s">
        <v>21</v>
      </c>
      <c r="O24" s="25" t="s">
        <v>14</v>
      </c>
    </row>
    <row r="25" spans="1:15" ht="13.5" customHeight="1" thickTop="1">
      <c r="A25" s="50" t="s">
        <v>18</v>
      </c>
      <c r="B25" s="17" t="s">
        <v>4</v>
      </c>
      <c r="C25" s="31">
        <f>C11*0.45%</f>
        <v>0.6507000000000001</v>
      </c>
      <c r="D25" s="31">
        <f aca="true" t="shared" si="9" ref="D25:N25">D11*0.25%</f>
        <v>0.20175</v>
      </c>
      <c r="E25" s="31">
        <f t="shared" si="9"/>
        <v>0.31024999999999997</v>
      </c>
      <c r="F25" s="31">
        <f>F11*0.45%</f>
        <v>0.5211</v>
      </c>
      <c r="G25" s="31">
        <f t="shared" si="9"/>
        <v>0.54275</v>
      </c>
      <c r="H25" s="31">
        <f t="shared" si="9"/>
        <v>0.2925</v>
      </c>
      <c r="I25" s="31">
        <f t="shared" si="9"/>
        <v>0.46799999999999997</v>
      </c>
      <c r="J25" s="31">
        <f t="shared" si="9"/>
        <v>0.31475000000000003</v>
      </c>
      <c r="K25" s="31">
        <f t="shared" si="9"/>
        <v>0.2725</v>
      </c>
      <c r="L25" s="31">
        <f t="shared" si="9"/>
        <v>0.43700000000000006</v>
      </c>
      <c r="M25" s="31">
        <f t="shared" si="9"/>
        <v>0.78225</v>
      </c>
      <c r="N25" s="31">
        <f t="shared" si="9"/>
        <v>0.325</v>
      </c>
      <c r="O25" s="31">
        <f>O11*0.25%</f>
        <v>0.3885</v>
      </c>
    </row>
    <row r="26" spans="1:15" ht="13.5" customHeight="1">
      <c r="A26" s="51"/>
      <c r="B26" s="14" t="s">
        <v>13</v>
      </c>
      <c r="C26" s="4">
        <f aca="true" t="shared" si="10" ref="C26:N26">71.18*C25</f>
        <v>46.316826000000006</v>
      </c>
      <c r="D26" s="4">
        <f t="shared" si="10"/>
        <v>14.360565000000003</v>
      </c>
      <c r="E26" s="4">
        <f t="shared" si="10"/>
        <v>22.083595</v>
      </c>
      <c r="F26" s="4">
        <f t="shared" si="10"/>
        <v>37.09189800000001</v>
      </c>
      <c r="G26" s="4">
        <f t="shared" si="10"/>
        <v>38.632945</v>
      </c>
      <c r="H26" s="4">
        <f t="shared" si="10"/>
        <v>20.82015</v>
      </c>
      <c r="I26" s="4">
        <f t="shared" si="10"/>
        <v>33.31224</v>
      </c>
      <c r="J26" s="4">
        <f t="shared" si="10"/>
        <v>22.403905000000005</v>
      </c>
      <c r="K26" s="4">
        <f t="shared" si="10"/>
        <v>19.396550000000005</v>
      </c>
      <c r="L26" s="4">
        <f t="shared" si="10"/>
        <v>31.105660000000007</v>
      </c>
      <c r="M26" s="4">
        <f t="shared" si="10"/>
        <v>55.680555000000005</v>
      </c>
      <c r="N26" s="4">
        <f t="shared" si="10"/>
        <v>23.1335</v>
      </c>
      <c r="O26" s="4">
        <f>71.18*O25</f>
        <v>27.653430000000004</v>
      </c>
    </row>
    <row r="27" spans="1:15" ht="13.5" customHeight="1">
      <c r="A27" s="51"/>
      <c r="B27" s="14" t="s">
        <v>2</v>
      </c>
      <c r="C27" s="4">
        <f aca="true" t="shared" si="11" ref="C27:N27">C26/C10/12</f>
        <v>0.026692500000000004</v>
      </c>
      <c r="D27" s="4">
        <f t="shared" si="11"/>
        <v>0.01482916666666667</v>
      </c>
      <c r="E27" s="4">
        <f t="shared" si="11"/>
        <v>0.014829166666666666</v>
      </c>
      <c r="F27" s="4">
        <f t="shared" si="11"/>
        <v>0.026692500000000008</v>
      </c>
      <c r="G27" s="4">
        <f t="shared" si="11"/>
        <v>0.014829166666666666</v>
      </c>
      <c r="H27" s="4">
        <f t="shared" si="11"/>
        <v>0.01482916666666667</v>
      </c>
      <c r="I27" s="4">
        <f t="shared" si="11"/>
        <v>0.01482916666666667</v>
      </c>
      <c r="J27" s="4">
        <f t="shared" si="11"/>
        <v>0.01482916666666667</v>
      </c>
      <c r="K27" s="4">
        <f t="shared" si="11"/>
        <v>0.014829166666666671</v>
      </c>
      <c r="L27" s="4">
        <f t="shared" si="11"/>
        <v>0.01482916666666667</v>
      </c>
      <c r="M27" s="4">
        <f t="shared" si="11"/>
        <v>0.01482916666666667</v>
      </c>
      <c r="N27" s="4">
        <f t="shared" si="11"/>
        <v>0.01482916666666667</v>
      </c>
      <c r="O27" s="4">
        <f>O26/O10/12</f>
        <v>0.01482916666666667</v>
      </c>
    </row>
    <row r="28" spans="1:15" ht="13.5" customHeight="1" thickBot="1">
      <c r="A28" s="52"/>
      <c r="B28" s="18" t="s">
        <v>0</v>
      </c>
      <c r="C28" s="25" t="s">
        <v>14</v>
      </c>
      <c r="D28" s="25" t="s">
        <v>14</v>
      </c>
      <c r="E28" s="25" t="s">
        <v>14</v>
      </c>
      <c r="F28" s="25" t="s">
        <v>14</v>
      </c>
      <c r="G28" s="25" t="s">
        <v>14</v>
      </c>
      <c r="H28" s="25" t="s">
        <v>14</v>
      </c>
      <c r="I28" s="25" t="s">
        <v>14</v>
      </c>
      <c r="J28" s="25" t="s">
        <v>14</v>
      </c>
      <c r="K28" s="25" t="s">
        <v>14</v>
      </c>
      <c r="L28" s="25" t="s">
        <v>14</v>
      </c>
      <c r="M28" s="25" t="s">
        <v>14</v>
      </c>
      <c r="N28" s="25" t="s">
        <v>14</v>
      </c>
      <c r="O28" s="25" t="s">
        <v>14</v>
      </c>
    </row>
    <row r="29" spans="1:15" ht="13.5" customHeight="1" thickTop="1">
      <c r="A29" s="50" t="s">
        <v>19</v>
      </c>
      <c r="B29" s="17" t="s">
        <v>5</v>
      </c>
      <c r="C29" s="31">
        <f aca="true" t="shared" si="12" ref="C29:M29">C11*0.48%</f>
        <v>0.6940799999999999</v>
      </c>
      <c r="D29" s="31">
        <f>D11*0.7%</f>
        <v>0.5649</v>
      </c>
      <c r="E29" s="31">
        <f>E11*0.7%</f>
        <v>0.8686999999999999</v>
      </c>
      <c r="F29" s="31">
        <f>F11*0.7%</f>
        <v>0.8105999999999999</v>
      </c>
      <c r="G29" s="31">
        <f>G11*0.7%</f>
        <v>1.5196999999999998</v>
      </c>
      <c r="H29" s="31">
        <f t="shared" si="12"/>
        <v>0.5616</v>
      </c>
      <c r="I29" s="31">
        <f t="shared" si="12"/>
        <v>0.8985599999999999</v>
      </c>
      <c r="J29" s="31">
        <f t="shared" si="12"/>
        <v>0.60432</v>
      </c>
      <c r="K29" s="31">
        <f t="shared" si="12"/>
        <v>0.5232</v>
      </c>
      <c r="L29" s="31">
        <f t="shared" si="12"/>
        <v>0.83904</v>
      </c>
      <c r="M29" s="31">
        <f t="shared" si="12"/>
        <v>1.5019199999999997</v>
      </c>
      <c r="N29" s="31">
        <f>N11*0.48%</f>
        <v>0.624</v>
      </c>
      <c r="O29" s="31">
        <f>O11*0.48%</f>
        <v>0.7459199999999999</v>
      </c>
    </row>
    <row r="30" spans="1:15" ht="13.5" customHeight="1">
      <c r="A30" s="51"/>
      <c r="B30" s="14" t="s">
        <v>13</v>
      </c>
      <c r="C30" s="4">
        <f aca="true" t="shared" si="13" ref="C30:N30">45.32*C29</f>
        <v>31.455705599999998</v>
      </c>
      <c r="D30" s="4">
        <f t="shared" si="13"/>
        <v>25.601267999999997</v>
      </c>
      <c r="E30" s="4">
        <f t="shared" si="13"/>
        <v>39.369484</v>
      </c>
      <c r="F30" s="4">
        <f t="shared" si="13"/>
        <v>36.736391999999995</v>
      </c>
      <c r="G30" s="4">
        <f t="shared" si="13"/>
        <v>68.87280399999999</v>
      </c>
      <c r="H30" s="4">
        <f t="shared" si="13"/>
        <v>25.451712</v>
      </c>
      <c r="I30" s="4">
        <f t="shared" si="13"/>
        <v>40.7227392</v>
      </c>
      <c r="J30" s="4">
        <f t="shared" si="13"/>
        <v>27.3877824</v>
      </c>
      <c r="K30" s="4">
        <f t="shared" si="13"/>
        <v>23.711424</v>
      </c>
      <c r="L30" s="4">
        <f t="shared" si="13"/>
        <v>38.0252928</v>
      </c>
      <c r="M30" s="4">
        <f t="shared" si="13"/>
        <v>68.06701439999999</v>
      </c>
      <c r="N30" s="4">
        <f t="shared" si="13"/>
        <v>28.27968</v>
      </c>
      <c r="O30" s="4">
        <f>45.32*O29</f>
        <v>33.805094399999994</v>
      </c>
    </row>
    <row r="31" spans="1:15" ht="13.5" customHeight="1">
      <c r="A31" s="51"/>
      <c r="B31" s="14" t="s">
        <v>2</v>
      </c>
      <c r="C31" s="4">
        <f aca="true" t="shared" si="14" ref="C31:N31">C30/C10/12</f>
        <v>0.018128000000000002</v>
      </c>
      <c r="D31" s="4">
        <f t="shared" si="14"/>
        <v>0.026436666666666664</v>
      </c>
      <c r="E31" s="4">
        <f t="shared" si="14"/>
        <v>0.026436666666666667</v>
      </c>
      <c r="F31" s="4">
        <f t="shared" si="14"/>
        <v>0.026436666666666664</v>
      </c>
      <c r="G31" s="4">
        <f t="shared" si="14"/>
        <v>0.026436666666666664</v>
      </c>
      <c r="H31" s="4">
        <f t="shared" si="14"/>
        <v>0.018128000000000002</v>
      </c>
      <c r="I31" s="4">
        <f t="shared" si="14"/>
        <v>0.018128000000000002</v>
      </c>
      <c r="J31" s="4">
        <f t="shared" si="14"/>
        <v>0.018128</v>
      </c>
      <c r="K31" s="4">
        <f t="shared" si="14"/>
        <v>0.018128000000000002</v>
      </c>
      <c r="L31" s="4">
        <f t="shared" si="14"/>
        <v>0.018128000000000002</v>
      </c>
      <c r="M31" s="4">
        <f t="shared" si="14"/>
        <v>0.018128</v>
      </c>
      <c r="N31" s="4">
        <f t="shared" si="14"/>
        <v>0.018128</v>
      </c>
      <c r="O31" s="4">
        <f>O30/O10/12</f>
        <v>0.018127999999999995</v>
      </c>
    </row>
    <row r="32" spans="1:15" ht="13.5" customHeight="1" thickBot="1">
      <c r="A32" s="52"/>
      <c r="B32" s="18" t="s">
        <v>0</v>
      </c>
      <c r="C32" s="25" t="s">
        <v>14</v>
      </c>
      <c r="D32" s="25" t="s">
        <v>14</v>
      </c>
      <c r="E32" s="25" t="s">
        <v>14</v>
      </c>
      <c r="F32" s="25" t="s">
        <v>14</v>
      </c>
      <c r="G32" s="25" t="s">
        <v>14</v>
      </c>
      <c r="H32" s="25" t="s">
        <v>14</v>
      </c>
      <c r="I32" s="25" t="s">
        <v>14</v>
      </c>
      <c r="J32" s="25" t="s">
        <v>14</v>
      </c>
      <c r="K32" s="25" t="s">
        <v>14</v>
      </c>
      <c r="L32" s="25" t="s">
        <v>14</v>
      </c>
      <c r="M32" s="25" t="s">
        <v>14</v>
      </c>
      <c r="N32" s="25" t="s">
        <v>14</v>
      </c>
      <c r="O32" s="25" t="s">
        <v>14</v>
      </c>
    </row>
    <row r="33" spans="1:15" ht="13.5" customHeight="1" thickTop="1">
      <c r="A33" s="53" t="s">
        <v>20</v>
      </c>
      <c r="B33" s="20" t="s">
        <v>15</v>
      </c>
      <c r="C33" s="32">
        <v>4</v>
      </c>
      <c r="D33" s="32">
        <v>2</v>
      </c>
      <c r="E33" s="32">
        <v>4</v>
      </c>
      <c r="F33" s="32">
        <v>3</v>
      </c>
      <c r="G33" s="32">
        <v>5</v>
      </c>
      <c r="H33" s="32">
        <v>3</v>
      </c>
      <c r="I33" s="32">
        <v>4</v>
      </c>
      <c r="J33" s="32">
        <v>5</v>
      </c>
      <c r="K33" s="32">
        <v>3</v>
      </c>
      <c r="L33" s="32">
        <v>5</v>
      </c>
      <c r="M33" s="32">
        <v>9</v>
      </c>
      <c r="N33" s="32">
        <v>7</v>
      </c>
      <c r="O33" s="32">
        <v>4</v>
      </c>
    </row>
    <row r="34" spans="1:15" ht="13.5" customHeight="1">
      <c r="A34" s="54"/>
      <c r="B34" s="13" t="s">
        <v>4</v>
      </c>
      <c r="C34" s="33">
        <f>C33*10%</f>
        <v>0.4</v>
      </c>
      <c r="D34" s="33">
        <f aca="true" t="shared" si="15" ref="D34:N34">D33*10%</f>
        <v>0.2</v>
      </c>
      <c r="E34" s="33">
        <f t="shared" si="15"/>
        <v>0.4</v>
      </c>
      <c r="F34" s="33">
        <f t="shared" si="15"/>
        <v>0.30000000000000004</v>
      </c>
      <c r="G34" s="33">
        <f t="shared" si="15"/>
        <v>0.5</v>
      </c>
      <c r="H34" s="33">
        <f t="shared" si="15"/>
        <v>0.30000000000000004</v>
      </c>
      <c r="I34" s="33">
        <f t="shared" si="15"/>
        <v>0.4</v>
      </c>
      <c r="J34" s="33">
        <f t="shared" si="15"/>
        <v>0.5</v>
      </c>
      <c r="K34" s="33">
        <f t="shared" si="15"/>
        <v>0.30000000000000004</v>
      </c>
      <c r="L34" s="33">
        <f t="shared" si="15"/>
        <v>0.5</v>
      </c>
      <c r="M34" s="33">
        <f t="shared" si="15"/>
        <v>0.9</v>
      </c>
      <c r="N34" s="33">
        <f t="shared" si="15"/>
        <v>0.7000000000000001</v>
      </c>
      <c r="O34" s="33">
        <f>O33*10%</f>
        <v>0.4</v>
      </c>
    </row>
    <row r="35" spans="1:15" ht="13.5" customHeight="1">
      <c r="A35" s="54"/>
      <c r="B35" s="12" t="s">
        <v>1</v>
      </c>
      <c r="C35" s="34">
        <f aca="true" t="shared" si="16" ref="C35:N35">C34*1209.48</f>
        <v>483.79200000000003</v>
      </c>
      <c r="D35" s="34">
        <f t="shared" si="16"/>
        <v>241.89600000000002</v>
      </c>
      <c r="E35" s="34">
        <f t="shared" si="16"/>
        <v>483.79200000000003</v>
      </c>
      <c r="F35" s="34">
        <f t="shared" si="16"/>
        <v>362.84400000000005</v>
      </c>
      <c r="G35" s="34">
        <f t="shared" si="16"/>
        <v>604.74</v>
      </c>
      <c r="H35" s="34">
        <f t="shared" si="16"/>
        <v>362.84400000000005</v>
      </c>
      <c r="I35" s="34">
        <f t="shared" si="16"/>
        <v>483.79200000000003</v>
      </c>
      <c r="J35" s="34">
        <f t="shared" si="16"/>
        <v>604.74</v>
      </c>
      <c r="K35" s="34">
        <f t="shared" si="16"/>
        <v>362.84400000000005</v>
      </c>
      <c r="L35" s="34">
        <f t="shared" si="16"/>
        <v>604.74</v>
      </c>
      <c r="M35" s="34">
        <f t="shared" si="16"/>
        <v>1088.5320000000002</v>
      </c>
      <c r="N35" s="34">
        <f t="shared" si="16"/>
        <v>846.6360000000001</v>
      </c>
      <c r="O35" s="34">
        <f>O34*1209.48</f>
        <v>483.79200000000003</v>
      </c>
    </row>
    <row r="36" spans="1:15" ht="13.5" customHeight="1">
      <c r="A36" s="54"/>
      <c r="B36" s="12" t="s">
        <v>2</v>
      </c>
      <c r="C36" s="35">
        <f aca="true" t="shared" si="17" ref="C36:N36">C35/C10</f>
        <v>3.3457261410788384</v>
      </c>
      <c r="D36" s="35">
        <f t="shared" si="17"/>
        <v>2.997472118959108</v>
      </c>
      <c r="E36" s="35">
        <f t="shared" si="17"/>
        <v>3.898404512489928</v>
      </c>
      <c r="F36" s="35">
        <f t="shared" si="17"/>
        <v>3.133367875647669</v>
      </c>
      <c r="G36" s="35">
        <f t="shared" si="17"/>
        <v>2.7855366190695534</v>
      </c>
      <c r="H36" s="35">
        <f t="shared" si="17"/>
        <v>3.1012307692307695</v>
      </c>
      <c r="I36" s="35">
        <f t="shared" si="17"/>
        <v>2.5843589743589748</v>
      </c>
      <c r="J36" s="35">
        <f t="shared" si="17"/>
        <v>4.803335980937252</v>
      </c>
      <c r="K36" s="35">
        <f t="shared" si="17"/>
        <v>3.328844036697248</v>
      </c>
      <c r="L36" s="35">
        <f t="shared" si="17"/>
        <v>3.459610983981693</v>
      </c>
      <c r="M36" s="35">
        <f t="shared" si="17"/>
        <v>3.478849472674977</v>
      </c>
      <c r="N36" s="35">
        <f t="shared" si="17"/>
        <v>6.512584615384616</v>
      </c>
      <c r="O36" s="35">
        <f>O35/O10</f>
        <v>3.1132046332046333</v>
      </c>
    </row>
    <row r="37" spans="1:15" ht="13.5" customHeight="1" thickBot="1">
      <c r="A37" s="55"/>
      <c r="B37" s="18" t="s">
        <v>0</v>
      </c>
      <c r="C37" s="25" t="s">
        <v>14</v>
      </c>
      <c r="D37" s="25" t="s">
        <v>14</v>
      </c>
      <c r="E37" s="25" t="s">
        <v>14</v>
      </c>
      <c r="F37" s="25" t="s">
        <v>14</v>
      </c>
      <c r="G37" s="25" t="s">
        <v>14</v>
      </c>
      <c r="H37" s="25" t="s">
        <v>14</v>
      </c>
      <c r="I37" s="25" t="s">
        <v>14</v>
      </c>
      <c r="J37" s="25" t="s">
        <v>14</v>
      </c>
      <c r="K37" s="25" t="s">
        <v>14</v>
      </c>
      <c r="L37" s="25" t="s">
        <v>14</v>
      </c>
      <c r="M37" s="25" t="s">
        <v>14</v>
      </c>
      <c r="N37" s="25" t="s">
        <v>14</v>
      </c>
      <c r="O37" s="25" t="s">
        <v>14</v>
      </c>
    </row>
    <row r="38" spans="1:15" s="1" customFormat="1" ht="13.5" customHeight="1" thickTop="1">
      <c r="A38" s="56" t="s">
        <v>12</v>
      </c>
      <c r="B38" s="56"/>
      <c r="C38" s="36">
        <f aca="true" t="shared" si="18" ref="C38:N38">C13+C17+C22+C26+C30+C35</f>
        <v>12290.3021436</v>
      </c>
      <c r="D38" s="36">
        <f t="shared" si="18"/>
        <v>6413.062035000001</v>
      </c>
      <c r="E38" s="36">
        <f t="shared" si="18"/>
        <v>10608.076369999999</v>
      </c>
      <c r="F38" s="36">
        <f t="shared" si="18"/>
        <v>8959.375680000001</v>
      </c>
      <c r="G38" s="36">
        <f t="shared" si="18"/>
        <v>17889.965081000002</v>
      </c>
      <c r="H38" s="36">
        <f t="shared" si="18"/>
        <v>9591.965081999999</v>
      </c>
      <c r="I38" s="36">
        <f t="shared" si="18"/>
        <v>13888.702471199998</v>
      </c>
      <c r="J38" s="36">
        <f t="shared" si="18"/>
        <v>9918.486844399999</v>
      </c>
      <c r="K38" s="36">
        <f t="shared" si="18"/>
        <v>9399.020644</v>
      </c>
      <c r="L38" s="36">
        <f t="shared" si="18"/>
        <v>14802.916080800002</v>
      </c>
      <c r="M38" s="36">
        <f t="shared" si="18"/>
        <v>22936.924997399998</v>
      </c>
      <c r="N38" s="36">
        <f t="shared" si="18"/>
        <v>9560.760380000002</v>
      </c>
      <c r="O38" s="36">
        <f>O13+O17+O22+O26+O30+O35</f>
        <v>11402.9962524</v>
      </c>
    </row>
    <row r="39" spans="3:15" s="1" customFormat="1" ht="13.5" customHeight="1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3:15" s="1" customFormat="1" ht="13.5" customHeight="1">
      <c r="C40" s="38">
        <f aca="true" t="shared" si="19" ref="C40:N40">C38/C10/12</f>
        <v>7.0829311569847855</v>
      </c>
      <c r="D40" s="38">
        <f t="shared" si="19"/>
        <v>6.622327586741016</v>
      </c>
      <c r="E40" s="38">
        <f t="shared" si="19"/>
        <v>7.1233389538006975</v>
      </c>
      <c r="F40" s="38">
        <f t="shared" si="19"/>
        <v>6.4474493955095005</v>
      </c>
      <c r="G40" s="38">
        <f t="shared" si="19"/>
        <v>6.867021756870874</v>
      </c>
      <c r="H40" s="38">
        <f t="shared" si="19"/>
        <v>6.83188396153846</v>
      </c>
      <c r="I40" s="38">
        <f t="shared" si="19"/>
        <v>6.182648892094016</v>
      </c>
      <c r="J40" s="38">
        <f t="shared" si="19"/>
        <v>6.5650561585914735</v>
      </c>
      <c r="K40" s="38">
        <f t="shared" si="19"/>
        <v>7.185795599388379</v>
      </c>
      <c r="L40" s="38">
        <f t="shared" si="19"/>
        <v>7.057072883676583</v>
      </c>
      <c r="M40" s="38">
        <f t="shared" si="19"/>
        <v>6.108694204058804</v>
      </c>
      <c r="N40" s="38">
        <f t="shared" si="19"/>
        <v>6.128692551282053</v>
      </c>
      <c r="O40" s="38">
        <f>O38/O10/12</f>
        <v>6.114862855212355</v>
      </c>
    </row>
    <row r="42" spans="7:15" ht="15.75">
      <c r="G42" s="2"/>
      <c r="H42" s="44"/>
      <c r="I42" s="44"/>
      <c r="J42" s="44"/>
      <c r="K42" s="44"/>
      <c r="L42" s="44"/>
      <c r="M42" s="44"/>
      <c r="N42" s="44"/>
      <c r="O42" s="44"/>
    </row>
    <row r="43" spans="7:15" ht="15.75">
      <c r="G43" s="2"/>
      <c r="H43" s="44"/>
      <c r="I43" s="44"/>
      <c r="J43" s="44"/>
      <c r="K43" s="44"/>
      <c r="L43" s="44"/>
      <c r="M43" s="44"/>
      <c r="N43" s="44"/>
      <c r="O43" s="44"/>
    </row>
    <row r="44" spans="7:15" ht="12.75">
      <c r="G44" s="44"/>
      <c r="H44" s="44"/>
      <c r="I44" s="44"/>
      <c r="J44" s="44"/>
      <c r="K44" s="44"/>
      <c r="L44" s="44"/>
      <c r="M44" s="44"/>
      <c r="N44" s="44"/>
      <c r="O44" s="44"/>
    </row>
    <row r="45" spans="7:15" ht="15.75">
      <c r="G45" s="63"/>
      <c r="H45" s="59"/>
      <c r="I45" s="59"/>
      <c r="J45" s="59"/>
      <c r="K45" s="59"/>
      <c r="L45" s="59"/>
      <c r="M45" s="59"/>
      <c r="N45" s="59"/>
      <c r="O45" s="59"/>
    </row>
    <row r="46" spans="7:15" ht="15.75">
      <c r="G46" s="58"/>
      <c r="H46" s="59"/>
      <c r="I46" s="59"/>
      <c r="J46" s="59"/>
      <c r="K46" s="59"/>
      <c r="L46" s="59"/>
      <c r="M46" s="59"/>
      <c r="N46" s="59"/>
      <c r="O46" s="59"/>
    </row>
  </sheetData>
  <sheetProtection/>
  <mergeCells count="15">
    <mergeCell ref="G46:O46"/>
    <mergeCell ref="A5:B5"/>
    <mergeCell ref="A7:A8"/>
    <mergeCell ref="B7:B8"/>
    <mergeCell ref="A6:B6"/>
    <mergeCell ref="A12:A15"/>
    <mergeCell ref="G45:O45"/>
    <mergeCell ref="A16:A19"/>
    <mergeCell ref="A20:A24"/>
    <mergeCell ref="A25:A28"/>
    <mergeCell ref="A33:A37"/>
    <mergeCell ref="A38:B38"/>
    <mergeCell ref="A29:A32"/>
    <mergeCell ref="I2:L2"/>
    <mergeCell ref="I3:L3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2015-10-13T13:34:59Z</cp:lastPrinted>
  <dcterms:created xsi:type="dcterms:W3CDTF">2007-12-13T08:11:03Z</dcterms:created>
  <dcterms:modified xsi:type="dcterms:W3CDTF">2017-06-04T11:02:47Z</dcterms:modified>
  <cp:category/>
  <cp:version/>
  <cp:contentType/>
  <cp:contentStatus/>
</cp:coreProperties>
</file>